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reenem\Downloads\"/>
    </mc:Choice>
  </mc:AlternateContent>
  <xr:revisionPtr revIDLastSave="0" documentId="13_ncr:1_{C2A519DC-E24A-4AFA-85B8-D6503AFC62DA}" xr6:coauthVersionLast="36" xr6:coauthVersionMax="47" xr10:uidLastSave="{00000000-0000-0000-0000-000000000000}"/>
  <bookViews>
    <workbookView xWindow="0" yWindow="0" windowWidth="28800" windowHeight="12225" xr2:uid="{FC378BF2-DA7C-4DE8-B7F9-1BA89AF3553C}"/>
  </bookViews>
  <sheets>
    <sheet name="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2" l="1"/>
  <c r="I44" i="2" l="1"/>
  <c r="R33" i="2" l="1"/>
  <c r="M16" i="2" l="1"/>
  <c r="M14" i="2"/>
  <c r="S32" i="2" l="1"/>
  <c r="I32" i="2"/>
  <c r="M19" i="2"/>
  <c r="P43" i="2" l="1"/>
  <c r="M21" i="2"/>
  <c r="S33" i="2" s="1"/>
  <c r="R35" i="2" l="1"/>
  <c r="P33" i="2"/>
  <c r="M22" i="2"/>
  <c r="S40" i="2"/>
  <c r="I35" i="2"/>
  <c r="I34" i="2"/>
  <c r="S43" i="2"/>
  <c r="P35" i="2" l="1"/>
  <c r="S34" i="2"/>
  <c r="I36" i="2"/>
  <c r="I37" i="2" s="1"/>
  <c r="I38" i="2" s="1"/>
  <c r="F46" i="2" s="1"/>
  <c r="I42" i="2" l="1"/>
  <c r="I43" i="2" s="1"/>
  <c r="P49" i="2"/>
  <c r="I46" i="2" l="1"/>
  <c r="H46" i="2"/>
  <c r="S35" i="2"/>
  <c r="S36" i="2" s="1"/>
  <c r="P41" i="2" l="1"/>
  <c r="S41" i="2" s="1"/>
  <c r="S38" i="2"/>
  <c r="P42" i="2"/>
  <c r="S42" i="2" s="1"/>
  <c r="S44" i="2" l="1"/>
  <c r="S45" i="2" l="1"/>
  <c r="S46" i="2" s="1"/>
  <c r="S49" i="2" l="1"/>
  <c r="S50" i="2" s="1"/>
  <c r="R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J. Makdad</author>
  </authors>
  <commentList>
    <comment ref="M11" authorId="0" shapeId="0" xr:uid="{798804AE-3BAD-453E-83FB-B5233F4D09AD}">
      <text>
        <r>
          <rPr>
            <b/>
            <sz val="9"/>
            <color rgb="FF000000"/>
            <rFont val="Tahoma"/>
            <family val="2"/>
          </rPr>
          <t>Enter Average Monthly Customer Usage without Solar</t>
        </r>
        <r>
          <rPr>
            <sz val="9"/>
            <color rgb="FF000000"/>
            <rFont val="Tahoma"/>
            <family val="2"/>
          </rPr>
          <t xml:space="preserve">
</t>
        </r>
      </text>
    </comment>
    <comment ref="M13" authorId="0" shapeId="0" xr:uid="{DFE4D688-3D04-4E62-98B8-AAC9C6989564}">
      <text>
        <r>
          <rPr>
            <b/>
            <sz val="9"/>
            <color rgb="FF000000"/>
            <rFont val="Tahoma"/>
            <family val="2"/>
          </rPr>
          <t>Enter Customer System Info</t>
        </r>
      </text>
    </comment>
    <comment ref="M15" authorId="0" shapeId="0" xr:uid="{F7056027-FC59-4473-B8B7-FA01CE0E4245}">
      <text>
        <r>
          <rPr>
            <b/>
            <sz val="9"/>
            <color indexed="81"/>
            <rFont val="Tahoma"/>
            <family val="2"/>
          </rPr>
          <t>Enter Customer System Info</t>
        </r>
      </text>
    </comment>
    <comment ref="M18" authorId="0" shapeId="0" xr:uid="{CFC67647-ADBC-406F-B871-879AC077969A}">
      <text>
        <r>
          <rPr>
            <b/>
            <sz val="9"/>
            <color indexed="81"/>
            <rFont val="Tahoma"/>
            <family val="2"/>
          </rPr>
          <t>Enter Customer Orientation System Info</t>
        </r>
      </text>
    </comment>
    <comment ref="M23" authorId="0" shapeId="0" xr:uid="{786161FB-B68D-4F0C-9F6F-4AEC2F48A698}">
      <text>
        <r>
          <rPr>
            <b/>
            <sz val="9"/>
            <color indexed="81"/>
            <rFont val="Tahoma"/>
            <family val="2"/>
          </rPr>
          <t>Enter Estimated Customer Info</t>
        </r>
      </text>
    </comment>
  </commentList>
</comments>
</file>

<file path=xl/sharedStrings.xml><?xml version="1.0" encoding="utf-8"?>
<sst xmlns="http://schemas.openxmlformats.org/spreadsheetml/2006/main" count="53" uniqueCount="44">
  <si>
    <t>Tax</t>
  </si>
  <si>
    <t>Subtotal</t>
  </si>
  <si>
    <t>Basic Facilities Charge</t>
  </si>
  <si>
    <t>NRLP Distribution Charge ($/kwh)</t>
  </si>
  <si>
    <t>Days in Monthly Billing Cycle</t>
  </si>
  <si>
    <t>Anticipated Average kWh Generation per Month</t>
  </si>
  <si>
    <t>Amount Generated (kWh)</t>
  </si>
  <si>
    <t>Anticipated kWh Generation per Day</t>
  </si>
  <si>
    <t>*NRLP Wholesale Power Supply Charge ($/kwh)</t>
  </si>
  <si>
    <t>Energy used (kWh)</t>
  </si>
  <si>
    <t>Energy used by customer (kWh)</t>
  </si>
  <si>
    <t>Standby Supplemental Charge ($/kw system size)</t>
  </si>
  <si>
    <t>-</t>
  </si>
  <si>
    <t>Buy All/Sell All Generation credit (PPR)</t>
  </si>
  <si>
    <t>Total Bill</t>
  </si>
  <si>
    <t>*NOTE: Cost varies with Yearly Changes in NRLP Wholesale Power Supply, Includes PPA Rider</t>
  </si>
  <si>
    <t>Max Generation kWh Allowed Before Roll-Over (NBR Only)</t>
  </si>
  <si>
    <t>30 Day Value of solar generated (Full Consumption Bill - Net Consumption Bill)</t>
  </si>
  <si>
    <t>Roll-over energy credit to next bill (kWh) As Applicable</t>
  </si>
  <si>
    <t>Total DC system size (watts)</t>
  </si>
  <si>
    <r>
      <t xml:space="preserve">Energy generated by customer PV and </t>
    </r>
    <r>
      <rPr>
        <sz val="11"/>
        <color rgb="FFFF0000"/>
        <rFont val="Calibri (Body)"/>
      </rPr>
      <t>"self consumed"</t>
    </r>
    <r>
      <rPr>
        <sz val="11"/>
        <color theme="1"/>
        <rFont val="Calibri"/>
        <family val="2"/>
        <scheme val="minor"/>
      </rPr>
      <t xml:space="preserve"> by customer (kWh) </t>
    </r>
  </si>
  <si>
    <r>
      <t xml:space="preserve">Energy generated by customer and </t>
    </r>
    <r>
      <rPr>
        <b/>
        <i/>
        <sz val="11"/>
        <color theme="1"/>
        <rFont val="Calibri"/>
        <family val="2"/>
        <scheme val="minor"/>
      </rPr>
      <t>exported to /received by</t>
    </r>
    <r>
      <rPr>
        <sz val="11"/>
        <color theme="1"/>
        <rFont val="Calibri"/>
        <family val="2"/>
        <scheme val="minor"/>
      </rPr>
      <t xml:space="preserve"> the utility (kWh)</t>
    </r>
  </si>
  <si>
    <r>
      <t xml:space="preserve">Energy </t>
    </r>
    <r>
      <rPr>
        <b/>
        <sz val="11"/>
        <color theme="1"/>
        <rFont val="Calibri"/>
        <family val="2"/>
        <scheme val="minor"/>
      </rPr>
      <t>Delivered to</t>
    </r>
    <r>
      <rPr>
        <sz val="11"/>
        <color theme="1"/>
        <rFont val="Calibri"/>
        <family val="2"/>
        <scheme val="minor"/>
      </rPr>
      <t xml:space="preserve"> customer from NRLP (kWh)</t>
    </r>
  </si>
  <si>
    <t>Enter 100% for south, 95% for SE&amp;SW, 82% for E or W, 60% for North</t>
  </si>
  <si>
    <t>Total DC system size (kW)</t>
  </si>
  <si>
    <t>Inverter AC size (watts)</t>
  </si>
  <si>
    <t>Inverter AC size (kW)</t>
  </si>
  <si>
    <r>
      <t xml:space="preserve">Energy used by customer </t>
    </r>
    <r>
      <rPr>
        <b/>
        <u/>
        <sz val="11"/>
        <color theme="1"/>
        <rFont val="Calibri"/>
        <family val="2"/>
        <scheme val="minor"/>
      </rPr>
      <t>without</t>
    </r>
    <r>
      <rPr>
        <sz val="11"/>
        <color theme="1"/>
        <rFont val="Calibri"/>
        <family val="2"/>
        <scheme val="minor"/>
      </rPr>
      <t xml:space="preserve"> Solar (kWh)</t>
    </r>
  </si>
  <si>
    <t>*production can more accurately be verified using PVwatts calculator (https://pvwatts.nrel.gov/pvwatts.php)</t>
  </si>
  <si>
    <t>Customer PV System Data - (Assumes No Shading)</t>
  </si>
  <si>
    <t>% Estimate of self consumed generation</t>
  </si>
  <si>
    <r>
      <t>This tool provides an estimate of average monthly electricity charges and savings from participation in one of two residential customer-owned solar generation programs: Net Billing Rider (NBR) and Buy All, Sell All (BAS</t>
    </r>
    <r>
      <rPr>
        <i/>
        <sz val="10"/>
        <rFont val="Arial"/>
        <family val="2"/>
      </rPr>
      <t>A - Schedule PPR</t>
    </r>
    <r>
      <rPr>
        <i/>
        <sz val="10"/>
        <color rgb="FF696969"/>
        <rFont val="Arial"/>
        <family val="2"/>
      </rPr>
      <t xml:space="preserve">). The information provided through the tool does not constitute an offer, contract or guarantee of electric bills or rates. Actual electricity bills will vary based upon a variety of factors, including future rate changes, actual solar facility output and actual household electricity usage, among other factors. Bill estimates may not include all applicable charges such as taxes and other miscellaneous charges.  </t>
    </r>
  </si>
  <si>
    <t>NRLP Solar Generation Cost Comparison Sample Calculator</t>
  </si>
  <si>
    <t xml:space="preserve"> x</t>
  </si>
  <si>
    <r>
      <t xml:space="preserve">**NOTE: Value varies with Yearly Changes in NRLP Wholesale Power Supply, Includes PPA Rider.  </t>
    </r>
    <r>
      <rPr>
        <b/>
        <sz val="11"/>
        <color theme="1"/>
        <rFont val="Calibri"/>
        <family val="2"/>
        <scheme val="minor"/>
      </rPr>
      <t>Does not include value of Roll-over Credit</t>
    </r>
  </si>
  <si>
    <t>**NOTE: Value varies with Yearly Changes in NRLP Wholesale Power Supply</t>
  </si>
  <si>
    <t>***NOTE: Charges are billed monthly. Credits are accumulated and provided once yearly.</t>
  </si>
  <si>
    <t>**Total NRLP Energy PPR Credit ($/kwh)</t>
  </si>
  <si>
    <t>Total Net Energy Billed to the customer (kWh)  (Note: Negative goes into customer roll-over energy credit bank)</t>
  </si>
  <si>
    <t>**Value of solar generated under PPR ($/kwh)</t>
  </si>
  <si>
    <t>**Value of solar generated under NBR ($/kwh)</t>
  </si>
  <si>
    <r>
      <t xml:space="preserve">Commercial Non-Demand Retail Rate </t>
    </r>
    <r>
      <rPr>
        <b/>
        <sz val="11"/>
        <color rgb="FFFF0000"/>
        <rFont val="Calibri"/>
        <family val="2"/>
        <scheme val="minor"/>
      </rPr>
      <t>(No solar)</t>
    </r>
  </si>
  <si>
    <t>***Realized Net (Full Consumption Bill - PPR Credit)</t>
  </si>
  <si>
    <t>Commercial Non-Demand Net Billing (NBR)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</si>
</sst>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0000_);_(&quot;$&quot;* \(#,##0.0000\);_(&quot;$&quot;* &quot;-&quot;??_);_(@_)"/>
    <numFmt numFmtId="165" formatCode="_(&quot;$&quot;* #,##0.000000_);_(&quot;$&quot;* \(#,##0.000000\);_(&quot;$&quot;* &quot;-&quot;??_);_(@_)"/>
    <numFmt numFmtId="166" formatCode="_(&quot;$&quot;* #,##0.0000000_);_(&quot;$&quot;* \(#,##0.0000000\);_(&quot;$&quot;* &quot;-&quot;??_);_(@_)"/>
    <numFmt numFmtId="167" formatCode="_(* #,##0_);_(* \(#,##0\);_(* &quot;-&quot;??_);_(@_)"/>
    <numFmt numFmtId="168" formatCode="0.0"/>
    <numFmt numFmtId="169" formatCode="_(* #,##0.0_);_(* \(#,##0.0\);_(* &quot;-&quot;??_);_(@_)"/>
  </numFmts>
  <fonts count="17">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20"/>
      <color theme="1"/>
      <name val="Calibri"/>
      <family val="2"/>
      <scheme val="minor"/>
    </font>
    <font>
      <i/>
      <sz val="10"/>
      <color rgb="FF696969"/>
      <name val="Arial"/>
      <family val="2"/>
    </font>
    <font>
      <b/>
      <sz val="9"/>
      <color rgb="FF000000"/>
      <name val="Tahoma"/>
      <family val="2"/>
    </font>
    <font>
      <sz val="9"/>
      <color rgb="FF000000"/>
      <name val="Tahoma"/>
      <family val="2"/>
    </font>
    <font>
      <sz val="11"/>
      <color rgb="FFFF0000"/>
      <name val="Calibri"/>
      <family val="2"/>
      <scheme val="minor"/>
    </font>
    <font>
      <b/>
      <u/>
      <sz val="11"/>
      <color rgb="FFFF0000"/>
      <name val="Calibri"/>
      <family val="2"/>
      <scheme val="minor"/>
    </font>
    <font>
      <sz val="11"/>
      <color rgb="FFFF0000"/>
      <name val="Calibri (Body)"/>
    </font>
    <font>
      <b/>
      <u/>
      <sz val="11"/>
      <color theme="1"/>
      <name val="Calibri"/>
      <family val="2"/>
      <scheme val="minor"/>
    </font>
    <font>
      <b/>
      <sz val="9"/>
      <color indexed="81"/>
      <name val="Tahoma"/>
      <family val="2"/>
    </font>
    <font>
      <i/>
      <sz val="10"/>
      <name val="Arial"/>
      <family val="2"/>
    </font>
    <font>
      <b/>
      <sz val="11"/>
      <color rgb="FFFF0000"/>
      <name val="Calibri"/>
      <family val="2"/>
      <scheme val="minor"/>
    </font>
    <font>
      <sz val="10"/>
      <color theme="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0B8FE"/>
        <bgColor indexed="64"/>
      </patternFill>
    </fill>
  </fills>
  <borders count="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164" fontId="2" fillId="0" borderId="0" xfId="0" applyNumberFormat="1" applyFont="1"/>
    <xf numFmtId="0" fontId="0" fillId="0" borderId="2" xfId="0" applyBorder="1"/>
    <xf numFmtId="0" fontId="0" fillId="0" borderId="11" xfId="0" applyBorder="1"/>
    <xf numFmtId="166" fontId="0" fillId="0" borderId="0" xfId="2" applyNumberFormat="1" applyFont="1"/>
    <xf numFmtId="44" fontId="0" fillId="0" borderId="0" xfId="2" applyFont="1"/>
    <xf numFmtId="167" fontId="0" fillId="0" borderId="0" xfId="1" applyNumberFormat="1" applyFont="1" applyBorder="1"/>
    <xf numFmtId="167" fontId="0" fillId="0" borderId="10" xfId="1" applyNumberFormat="1" applyFont="1" applyBorder="1"/>
    <xf numFmtId="43" fontId="0" fillId="0" borderId="10" xfId="1" applyFont="1" applyBorder="1" applyAlignment="1">
      <alignment horizontal="left" indent="2"/>
    </xf>
    <xf numFmtId="167" fontId="0" fillId="0" borderId="12" xfId="1" applyNumberFormat="1" applyFont="1" applyBorder="1"/>
    <xf numFmtId="0" fontId="0" fillId="0" borderId="12" xfId="0" applyBorder="1" applyAlignment="1">
      <alignment horizontal="right"/>
    </xf>
    <xf numFmtId="0" fontId="0" fillId="0" borderId="12" xfId="0" applyBorder="1"/>
    <xf numFmtId="0" fontId="2" fillId="0" borderId="0" xfId="0" applyFont="1"/>
    <xf numFmtId="167" fontId="0" fillId="0" borderId="0" xfId="1" applyNumberFormat="1" applyFont="1" applyBorder="1" applyProtection="1"/>
    <xf numFmtId="0" fontId="0" fillId="0" borderId="10" xfId="0" applyBorder="1"/>
    <xf numFmtId="44" fontId="0" fillId="0" borderId="0" xfId="2" applyFont="1" applyBorder="1" applyProtection="1"/>
    <xf numFmtId="44" fontId="0" fillId="0" borderId="10" xfId="0" applyNumberFormat="1" applyBorder="1"/>
    <xf numFmtId="44" fontId="0" fillId="0" borderId="0" xfId="0" applyNumberFormat="1"/>
    <xf numFmtId="166" fontId="0" fillId="0" borderId="0" xfId="2" applyNumberFormat="1" applyFont="1" applyBorder="1" applyProtection="1"/>
    <xf numFmtId="9" fontId="0" fillId="0" borderId="0" xfId="0" applyNumberFormat="1"/>
    <xf numFmtId="0" fontId="2" fillId="0" borderId="3" xfId="0" applyFont="1" applyBorder="1"/>
    <xf numFmtId="44" fontId="0" fillId="0" borderId="11" xfId="0" applyNumberFormat="1" applyBorder="1"/>
    <xf numFmtId="43" fontId="0" fillId="0" borderId="0" xfId="0" applyNumberFormat="1"/>
    <xf numFmtId="165" fontId="2" fillId="0" borderId="1" xfId="0" applyNumberFormat="1" applyFont="1" applyBorder="1"/>
    <xf numFmtId="44" fontId="2" fillId="5" borderId="1" xfId="0" applyNumberFormat="1" applyFont="1" applyFill="1" applyBorder="1"/>
    <xf numFmtId="166" fontId="0" fillId="0" borderId="2" xfId="2" applyNumberFormat="1" applyFont="1" applyFill="1" applyBorder="1" applyProtection="1"/>
    <xf numFmtId="168" fontId="2" fillId="4" borderId="10" xfId="0" applyNumberFormat="1" applyFont="1" applyFill="1" applyBorder="1"/>
    <xf numFmtId="168" fontId="0" fillId="0" borderId="10" xfId="0" applyNumberFormat="1" applyBorder="1" applyProtection="1">
      <protection locked="0"/>
    </xf>
    <xf numFmtId="167" fontId="9" fillId="0" borderId="0" xfId="1" applyNumberFormat="1" applyFont="1" applyBorder="1"/>
    <xf numFmtId="167" fontId="10" fillId="0" borderId="0" xfId="1" applyNumberFormat="1" applyFont="1" applyBorder="1"/>
    <xf numFmtId="0" fontId="10" fillId="0" borderId="0" xfId="0" applyFont="1"/>
    <xf numFmtId="0" fontId="0" fillId="0" borderId="0" xfId="0" applyBorder="1"/>
    <xf numFmtId="0" fontId="0" fillId="0" borderId="0" xfId="0" applyBorder="1" applyAlignment="1">
      <alignment horizontal="right"/>
    </xf>
    <xf numFmtId="169" fontId="2" fillId="0" borderId="0" xfId="1" applyNumberFormat="1" applyFont="1" applyBorder="1"/>
    <xf numFmtId="167" fontId="0" fillId="8" borderId="0" xfId="1" applyNumberFormat="1" applyFont="1" applyFill="1" applyBorder="1" applyProtection="1">
      <protection locked="0"/>
    </xf>
    <xf numFmtId="0" fontId="0" fillId="0" borderId="0" xfId="0" quotePrefix="1"/>
    <xf numFmtId="0" fontId="0" fillId="0" borderId="6" xfId="0" applyBorder="1"/>
    <xf numFmtId="0" fontId="0" fillId="0" borderId="5" xfId="0" applyBorder="1"/>
    <xf numFmtId="167" fontId="0" fillId="0" borderId="5" xfId="1" applyNumberFormat="1" applyFont="1" applyBorder="1"/>
    <xf numFmtId="0" fontId="0" fillId="0" borderId="6" xfId="0" applyBorder="1" applyAlignment="1">
      <alignment horizontal="right"/>
    </xf>
    <xf numFmtId="167" fontId="0" fillId="0" borderId="4" xfId="1" applyNumberFormat="1" applyFont="1" applyBorder="1"/>
    <xf numFmtId="0" fontId="0" fillId="0" borderId="0" xfId="0" applyBorder="1" applyProtection="1">
      <protection locked="0"/>
    </xf>
    <xf numFmtId="0" fontId="2" fillId="4" borderId="0" xfId="0" applyFont="1" applyFill="1" applyBorder="1" applyAlignment="1">
      <alignment horizontal="left"/>
    </xf>
    <xf numFmtId="0" fontId="2" fillId="4" borderId="0" xfId="0" applyFont="1" applyFill="1" applyBorder="1" applyAlignment="1">
      <alignment horizontal="center"/>
    </xf>
    <xf numFmtId="0" fontId="2" fillId="4" borderId="0" xfId="0" applyFont="1" applyFill="1" applyBorder="1" applyAlignment="1">
      <alignment horizontal="right"/>
    </xf>
    <xf numFmtId="0" fontId="0" fillId="0" borderId="3" xfId="0" applyBorder="1"/>
    <xf numFmtId="167" fontId="0" fillId="0" borderId="2" xfId="1" applyNumberFormat="1" applyFont="1" applyBorder="1"/>
    <xf numFmtId="167" fontId="0" fillId="0" borderId="1" xfId="1" applyNumberFormat="1" applyFont="1" applyBorder="1"/>
    <xf numFmtId="167" fontId="2" fillId="0" borderId="2" xfId="1" applyNumberFormat="1" applyFont="1" applyBorder="1"/>
    <xf numFmtId="10" fontId="0" fillId="8" borderId="0" xfId="3" applyNumberFormat="1" applyFont="1" applyFill="1" applyBorder="1" applyProtection="1">
      <protection locked="0"/>
    </xf>
    <xf numFmtId="0" fontId="0" fillId="0" borderId="0" xfId="0" applyBorder="1" applyProtection="1"/>
    <xf numFmtId="0" fontId="0" fillId="0" borderId="12" xfId="0" applyBorder="1" applyProtection="1"/>
    <xf numFmtId="168" fontId="3" fillId="0" borderId="0" xfId="0" applyNumberFormat="1" applyFont="1" applyBorder="1" applyProtection="1"/>
    <xf numFmtId="168" fontId="3" fillId="4" borderId="0" xfId="0" applyNumberFormat="1" applyFont="1" applyFill="1" applyBorder="1" applyProtection="1"/>
    <xf numFmtId="10" fontId="0" fillId="8" borderId="2" xfId="1" applyNumberFormat="1" applyFont="1" applyFill="1" applyBorder="1" applyProtection="1">
      <protection locked="0"/>
    </xf>
    <xf numFmtId="167" fontId="0" fillId="8" borderId="5" xfId="1" applyNumberFormat="1" applyFont="1" applyFill="1" applyBorder="1" applyProtection="1">
      <protection locked="0"/>
    </xf>
    <xf numFmtId="0" fontId="0" fillId="0" borderId="11" xfId="0" applyBorder="1" applyProtection="1"/>
    <xf numFmtId="0" fontId="0" fillId="0" borderId="0" xfId="0" applyProtection="1"/>
    <xf numFmtId="168" fontId="0" fillId="0" borderId="10" xfId="0" applyNumberFormat="1" applyBorder="1" applyProtection="1"/>
    <xf numFmtId="168" fontId="0" fillId="4" borderId="0" xfId="0" applyNumberFormat="1" applyFill="1" applyProtection="1"/>
    <xf numFmtId="10" fontId="0" fillId="0" borderId="0" xfId="0" applyNumberFormat="1" applyAlignment="1" applyProtection="1">
      <alignment horizontal="left"/>
    </xf>
    <xf numFmtId="0" fontId="0" fillId="0" borderId="0" xfId="0" quotePrefix="1" applyAlignment="1" applyProtection="1">
      <alignment horizontal="center"/>
    </xf>
    <xf numFmtId="168" fontId="0" fillId="0" borderId="13" xfId="0" applyNumberFormat="1" applyBorder="1" applyProtection="1"/>
    <xf numFmtId="0" fontId="2" fillId="0" borderId="11" xfId="0" applyFont="1" applyBorder="1" applyProtection="1"/>
    <xf numFmtId="0" fontId="2" fillId="0" borderId="0" xfId="0" applyFont="1" applyProtection="1"/>
    <xf numFmtId="168" fontId="2" fillId="0" borderId="10" xfId="0" applyNumberFormat="1" applyFont="1" applyBorder="1" applyProtection="1"/>
    <xf numFmtId="0" fontId="4" fillId="0" borderId="11" xfId="0" applyFont="1" applyBorder="1" applyProtection="1"/>
    <xf numFmtId="0" fontId="4" fillId="0" borderId="0" xfId="0" applyFont="1" applyProtection="1"/>
    <xf numFmtId="168" fontId="4" fillId="0" borderId="10" xfId="0" applyNumberFormat="1" applyFont="1" applyBorder="1" applyProtection="1"/>
    <xf numFmtId="0" fontId="0" fillId="0" borderId="10" xfId="0" applyBorder="1" applyProtection="1"/>
    <xf numFmtId="44" fontId="0" fillId="0" borderId="10" xfId="0" applyNumberFormat="1" applyBorder="1" applyProtection="1"/>
    <xf numFmtId="168" fontId="0" fillId="0" borderId="0" xfId="0" applyNumberFormat="1" applyAlignment="1" applyProtection="1">
      <alignment horizontal="center" vertical="center"/>
    </xf>
    <xf numFmtId="0" fontId="0" fillId="0" borderId="0" xfId="0" applyAlignment="1" applyProtection="1">
      <alignment horizontal="center" vertical="center"/>
    </xf>
    <xf numFmtId="169" fontId="0" fillId="0" borderId="0" xfId="0" applyNumberFormat="1" applyAlignment="1" applyProtection="1">
      <alignment horizontal="center"/>
    </xf>
    <xf numFmtId="0" fontId="0" fillId="0" borderId="0" xfId="0" applyAlignment="1" applyProtection="1">
      <alignment horizontal="center"/>
    </xf>
    <xf numFmtId="9" fontId="0" fillId="0" borderId="0" xfId="0" applyNumberFormat="1" applyProtection="1"/>
    <xf numFmtId="0" fontId="2" fillId="0" borderId="9" xfId="0" applyFont="1" applyBorder="1" applyProtection="1"/>
    <xf numFmtId="0" fontId="2" fillId="0" borderId="8" xfId="0" applyFont="1" applyBorder="1" applyProtection="1"/>
    <xf numFmtId="44" fontId="2" fillId="7" borderId="7" xfId="0" applyNumberFormat="1" applyFont="1" applyFill="1" applyBorder="1" applyProtection="1"/>
    <xf numFmtId="0" fontId="2" fillId="0" borderId="3" xfId="0" applyFont="1" applyBorder="1" applyProtection="1"/>
    <xf numFmtId="0" fontId="0" fillId="0" borderId="2" xfId="0" applyBorder="1" applyProtection="1"/>
    <xf numFmtId="165" fontId="2" fillId="0" borderId="1" xfId="0" applyNumberFormat="1" applyFont="1" applyBorder="1" applyProtection="1"/>
    <xf numFmtId="44" fontId="2" fillId="2" borderId="1" xfId="2" applyFont="1" applyFill="1" applyBorder="1" applyProtection="1"/>
    <xf numFmtId="0" fontId="2" fillId="9" borderId="6" xfId="0" applyFont="1" applyFill="1" applyBorder="1" applyProtection="1"/>
    <xf numFmtId="0" fontId="2" fillId="9" borderId="5" xfId="0" applyFont="1" applyFill="1" applyBorder="1" applyProtection="1"/>
    <xf numFmtId="44" fontId="2" fillId="9" borderId="4" xfId="0" applyNumberFormat="1" applyFont="1" applyFill="1" applyBorder="1" applyProtection="1"/>
    <xf numFmtId="0" fontId="0" fillId="9" borderId="11" xfId="0" applyFill="1" applyBorder="1"/>
    <xf numFmtId="0" fontId="0" fillId="9" borderId="0" xfId="0" applyFill="1"/>
    <xf numFmtId="44" fontId="0" fillId="9" borderId="10" xfId="2" applyFont="1" applyFill="1" applyBorder="1" applyProtection="1"/>
    <xf numFmtId="0" fontId="0" fillId="0" borderId="0" xfId="0" applyFill="1"/>
    <xf numFmtId="44" fontId="2" fillId="10" borderId="4" xfId="0" applyNumberFormat="1" applyFont="1" applyFill="1" applyBorder="1" applyProtection="1"/>
    <xf numFmtId="168" fontId="0" fillId="6" borderId="10" xfId="0" applyNumberFormat="1" applyFill="1" applyBorder="1" applyProtection="1"/>
    <xf numFmtId="44" fontId="2" fillId="5" borderId="5" xfId="0" applyNumberFormat="1" applyFont="1" applyFill="1" applyBorder="1" applyProtection="1"/>
    <xf numFmtId="44" fontId="2" fillId="0" borderId="5" xfId="0" quotePrefix="1" applyNumberFormat="1" applyFont="1" applyBorder="1" applyProtection="1"/>
    <xf numFmtId="44" fontId="2" fillId="7" borderId="5" xfId="0" applyNumberFormat="1" applyFont="1" applyFill="1" applyBorder="1" applyAlignment="1" applyProtection="1">
      <alignment horizontal="left"/>
    </xf>
    <xf numFmtId="168" fontId="0" fillId="6" borderId="0" xfId="0" applyNumberFormat="1" applyFill="1" applyProtection="1"/>
    <xf numFmtId="168" fontId="0" fillId="0" borderId="0" xfId="0" applyNumberFormat="1" applyFill="1" applyAlignment="1" applyProtection="1">
      <alignment horizontal="left"/>
    </xf>
    <xf numFmtId="44" fontId="0" fillId="5" borderId="8" xfId="0" applyNumberFormat="1" applyFont="1" applyFill="1" applyBorder="1" applyAlignment="1">
      <alignment vertical="center"/>
    </xf>
    <xf numFmtId="0" fontId="0" fillId="0" borderId="8" xfId="0" quotePrefix="1" applyFont="1" applyBorder="1" applyAlignment="1">
      <alignment horizontal="center" vertical="center"/>
    </xf>
    <xf numFmtId="44" fontId="0" fillId="2" borderId="8" xfId="0" applyNumberFormat="1" applyFont="1" applyFill="1" applyBorder="1" applyAlignment="1">
      <alignment vertical="center"/>
    </xf>
    <xf numFmtId="0" fontId="2" fillId="0" borderId="8" xfId="0" applyFont="1" applyFill="1" applyBorder="1" applyProtection="1"/>
    <xf numFmtId="44" fontId="2" fillId="0" borderId="8" xfId="0" applyNumberFormat="1" applyFont="1" applyFill="1" applyBorder="1" applyProtection="1"/>
    <xf numFmtId="44" fontId="2" fillId="6" borderId="7" xfId="0" applyNumberFormat="1" applyFont="1" applyFill="1" applyBorder="1" applyAlignment="1">
      <alignment vertical="center"/>
    </xf>
    <xf numFmtId="0" fontId="16" fillId="0" borderId="0" xfId="0" applyFont="1" applyBorder="1" applyAlignment="1">
      <alignment horizontal="right"/>
    </xf>
    <xf numFmtId="0" fontId="2" fillId="0" borderId="6" xfId="0" applyFont="1" applyBorder="1" applyAlignment="1" applyProtection="1">
      <alignment horizontal="left" wrapText="1"/>
    </xf>
    <xf numFmtId="0" fontId="2" fillId="0" borderId="5" xfId="0" applyFont="1" applyBorder="1" applyAlignment="1" applyProtection="1">
      <alignment horizontal="left" wrapText="1"/>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9"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center"/>
    </xf>
    <xf numFmtId="0" fontId="2" fillId="5" borderId="9" xfId="0" applyFont="1" applyFill="1" applyBorder="1" applyAlignment="1">
      <alignment horizontal="center"/>
    </xf>
    <xf numFmtId="0" fontId="2" fillId="5" borderId="8" xfId="0" applyFont="1" applyFill="1" applyBorder="1" applyAlignment="1">
      <alignment horizontal="center"/>
    </xf>
    <xf numFmtId="0" fontId="2" fillId="5" borderId="7" xfId="0" applyFont="1" applyFill="1" applyBorder="1" applyAlignment="1">
      <alignment horizontal="center"/>
    </xf>
    <xf numFmtId="167" fontId="5" fillId="0" borderId="0" xfId="1" applyNumberFormat="1" applyFont="1" applyBorder="1" applyAlignment="1">
      <alignment horizontal="center"/>
    </xf>
    <xf numFmtId="0" fontId="6" fillId="0" borderId="0" xfId="0" applyFont="1" applyAlignment="1">
      <alignment horizontal="center" vertical="top" wrapText="1"/>
    </xf>
    <xf numFmtId="0" fontId="2" fillId="6" borderId="9" xfId="0" applyFont="1" applyFill="1" applyBorder="1" applyAlignment="1">
      <alignment horizontal="center"/>
    </xf>
    <xf numFmtId="0" fontId="2" fillId="6" borderId="8" xfId="0" applyFont="1" applyFill="1" applyBorder="1" applyAlignment="1">
      <alignment horizontal="center"/>
    </xf>
    <xf numFmtId="0" fontId="2" fillId="6" borderId="7" xfId="0" applyFont="1" applyFill="1" applyBorder="1" applyAlignment="1">
      <alignment horizontal="center"/>
    </xf>
    <xf numFmtId="0" fontId="2" fillId="0" borderId="14" xfId="0" applyFont="1" applyBorder="1" applyAlignment="1">
      <alignment horizontal="right"/>
    </xf>
    <xf numFmtId="0" fontId="2" fillId="0" borderId="9" xfId="0" applyFont="1" applyBorder="1" applyAlignment="1" applyProtection="1">
      <alignment horizontal="left" wrapText="1"/>
    </xf>
    <xf numFmtId="0" fontId="2" fillId="0" borderId="8" xfId="0" applyFont="1" applyBorder="1" applyAlignment="1" applyProtection="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E0B8FE"/>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542924</xdr:colOff>
      <xdr:row>2</xdr:row>
      <xdr:rowOff>128687</xdr:rowOff>
    </xdr:from>
    <xdr:to>
      <xdr:col>4</xdr:col>
      <xdr:colOff>946356</xdr:colOff>
      <xdr:row>5</xdr:row>
      <xdr:rowOff>869155</xdr:rowOff>
    </xdr:to>
    <xdr:pic>
      <xdr:nvPicPr>
        <xdr:cNvPr id="2" name="Picture 1">
          <a:extLst>
            <a:ext uri="{FF2B5EF4-FFF2-40B4-BE49-F238E27FC236}">
              <a16:creationId xmlns:a16="http://schemas.microsoft.com/office/drawing/2014/main" id="{D1270DF0-BD8F-476F-9AB5-E3E45B7A7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4" y="509687"/>
          <a:ext cx="1975057" cy="14548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38A0-8E86-42B4-B90A-2CFD1A0A3835}">
  <sheetPr>
    <pageSetUpPr fitToPage="1"/>
  </sheetPr>
  <dimension ref="B1:Z53"/>
  <sheetViews>
    <sheetView tabSelected="1" zoomScale="80" zoomScaleNormal="80" workbookViewId="0">
      <selection activeCell="F13" sqref="F13"/>
    </sheetView>
  </sheetViews>
  <sheetFormatPr defaultColWidth="8.85546875" defaultRowHeight="15"/>
  <cols>
    <col min="1" max="1" width="5.7109375" customWidth="1"/>
    <col min="2" max="2" width="14.28515625" bestFit="1" customWidth="1"/>
    <col min="3" max="3" width="14.7109375" customWidth="1"/>
    <col min="5" max="5" width="20.28515625" customWidth="1"/>
    <col min="7" max="7" width="2.85546875" customWidth="1"/>
    <col min="8" max="8" width="12.140625" customWidth="1"/>
    <col min="9" max="9" width="11.140625" bestFit="1" customWidth="1"/>
    <col min="10" max="10" width="9" customWidth="1"/>
    <col min="12" max="12" width="20.140625" customWidth="1"/>
    <col min="13" max="13" width="14.28515625" customWidth="1"/>
    <col min="14" max="14" width="11.85546875" customWidth="1"/>
    <col min="15" max="15" width="22.140625" customWidth="1"/>
    <col min="16" max="16" width="10.140625" customWidth="1"/>
    <col min="17" max="17" width="2.7109375" customWidth="1"/>
    <col min="18" max="18" width="11.85546875" customWidth="1"/>
    <col min="19" max="19" width="14" customWidth="1"/>
    <col min="20" max="20" width="11" bestFit="1" customWidth="1"/>
    <col min="21" max="21" width="12" bestFit="1" customWidth="1"/>
  </cols>
  <sheetData>
    <row r="1" spans="3:26">
      <c r="C1" s="6"/>
      <c r="D1" s="6"/>
      <c r="E1" s="6"/>
      <c r="F1" s="6"/>
      <c r="G1" s="6"/>
      <c r="H1" s="6"/>
      <c r="I1" s="6"/>
      <c r="M1" s="6"/>
      <c r="N1" s="6"/>
      <c r="O1" s="6"/>
      <c r="P1" s="6"/>
      <c r="Q1" s="6"/>
      <c r="R1" s="6"/>
      <c r="S1" s="6"/>
      <c r="T1" s="6"/>
    </row>
    <row r="2" spans="3:26">
      <c r="C2" s="6"/>
      <c r="D2" s="6"/>
      <c r="E2" s="6"/>
      <c r="F2" s="6"/>
      <c r="G2" s="6"/>
      <c r="H2" s="6"/>
      <c r="I2" s="6"/>
      <c r="M2" s="6"/>
      <c r="N2" s="6"/>
      <c r="O2" s="6"/>
      <c r="P2" s="6"/>
      <c r="Q2" s="6"/>
      <c r="R2" s="6"/>
      <c r="S2" s="6"/>
      <c r="T2" s="6"/>
    </row>
    <row r="3" spans="3:26">
      <c r="C3" s="6"/>
      <c r="D3" s="6"/>
      <c r="E3" s="6"/>
      <c r="F3" s="6"/>
      <c r="G3" s="6"/>
      <c r="H3" s="6"/>
      <c r="I3" s="6"/>
      <c r="M3" s="6"/>
      <c r="N3" s="6"/>
      <c r="O3" s="6"/>
      <c r="P3" s="6"/>
      <c r="Q3" s="6"/>
      <c r="R3" s="6"/>
      <c r="S3" s="6"/>
      <c r="T3" s="6"/>
    </row>
    <row r="4" spans="3:26" ht="26.25">
      <c r="C4" s="6"/>
      <c r="D4" s="6"/>
      <c r="E4" s="6"/>
      <c r="F4" s="6"/>
      <c r="G4" s="115" t="s">
        <v>32</v>
      </c>
      <c r="H4" s="115"/>
      <c r="I4" s="115"/>
      <c r="J4" s="115"/>
      <c r="K4" s="115"/>
      <c r="L4" s="115"/>
      <c r="M4" s="115"/>
      <c r="N4" s="115"/>
      <c r="O4" s="6"/>
      <c r="P4" s="6"/>
      <c r="Q4" s="6"/>
      <c r="R4" s="6"/>
      <c r="S4" s="6"/>
      <c r="T4" s="6"/>
    </row>
    <row r="5" spans="3:26">
      <c r="C5" s="6"/>
      <c r="D5" s="6"/>
      <c r="E5" s="6"/>
      <c r="F5" s="6"/>
      <c r="G5" s="6"/>
      <c r="H5" s="6"/>
      <c r="I5" s="6"/>
      <c r="M5" s="6"/>
      <c r="N5" s="6"/>
      <c r="O5" s="6"/>
      <c r="P5" s="6"/>
      <c r="Q5" s="6"/>
      <c r="R5" s="6"/>
      <c r="S5" s="6"/>
      <c r="T5" s="6"/>
    </row>
    <row r="6" spans="3:26" ht="84" customHeight="1">
      <c r="C6" s="6"/>
      <c r="D6" s="6"/>
      <c r="E6" s="6"/>
      <c r="F6" s="6"/>
      <c r="G6" s="116" t="s">
        <v>31</v>
      </c>
      <c r="H6" s="116"/>
      <c r="I6" s="116"/>
      <c r="J6" s="116"/>
      <c r="K6" s="116"/>
      <c r="L6" s="116"/>
      <c r="M6" s="116"/>
      <c r="N6" s="116"/>
      <c r="O6" s="116"/>
      <c r="P6" s="6"/>
      <c r="Q6" s="6"/>
      <c r="R6" s="6"/>
      <c r="S6" s="6"/>
      <c r="T6" s="6"/>
    </row>
    <row r="7" spans="3:26">
      <c r="C7" s="6"/>
      <c r="D7" s="6"/>
      <c r="E7" s="6"/>
      <c r="F7" s="6"/>
      <c r="G7" s="6"/>
      <c r="H7" s="29"/>
      <c r="I7" s="29"/>
      <c r="J7" s="30"/>
      <c r="M7" s="6"/>
      <c r="N7" s="6"/>
      <c r="O7" s="6"/>
      <c r="P7" s="6"/>
      <c r="Q7" s="6"/>
      <c r="R7" s="6"/>
      <c r="S7" s="6"/>
      <c r="T7" s="6"/>
    </row>
    <row r="8" spans="3:26">
      <c r="C8" s="6"/>
      <c r="D8" s="6"/>
      <c r="E8" s="6"/>
      <c r="F8" s="6"/>
      <c r="G8" s="6"/>
      <c r="H8" s="6"/>
      <c r="I8" s="6"/>
      <c r="M8" s="6"/>
      <c r="N8" s="6"/>
      <c r="O8" s="6"/>
      <c r="P8" s="6"/>
      <c r="Q8" s="6"/>
      <c r="R8" s="6"/>
      <c r="S8" s="6"/>
      <c r="T8" s="6"/>
    </row>
    <row r="9" spans="3:26" ht="15.75" thickBot="1">
      <c r="I9" s="6"/>
      <c r="J9" s="6"/>
      <c r="K9" s="6"/>
      <c r="L9" s="6"/>
      <c r="M9" s="6"/>
      <c r="N9" s="6"/>
      <c r="R9" s="6"/>
      <c r="S9" s="6"/>
      <c r="T9" s="6"/>
      <c r="U9" s="6"/>
      <c r="V9" s="6"/>
      <c r="W9" s="6"/>
      <c r="X9" s="6"/>
      <c r="Y9" s="6"/>
    </row>
    <row r="10" spans="3:26" ht="15.75" thickBot="1">
      <c r="H10" s="117" t="s">
        <v>29</v>
      </c>
      <c r="I10" s="118"/>
      <c r="J10" s="118"/>
      <c r="K10" s="118"/>
      <c r="L10" s="118"/>
      <c r="M10" s="118"/>
      <c r="N10" s="119"/>
      <c r="O10" s="28"/>
      <c r="S10" s="6"/>
      <c r="T10" s="6"/>
      <c r="U10" s="6"/>
      <c r="V10" s="6"/>
      <c r="W10" s="6"/>
      <c r="X10" s="6"/>
      <c r="Y10" s="6"/>
      <c r="Z10" s="6"/>
    </row>
    <row r="11" spans="3:26">
      <c r="H11" s="36"/>
      <c r="I11" s="37"/>
      <c r="J11" s="38"/>
      <c r="K11" s="38"/>
      <c r="L11" s="39" t="s">
        <v>27</v>
      </c>
      <c r="M11" s="55">
        <v>4205.5</v>
      </c>
      <c r="N11" s="40"/>
      <c r="O11" s="28"/>
      <c r="S11" s="6"/>
      <c r="T11" s="6"/>
      <c r="U11" s="6"/>
      <c r="V11" s="6"/>
      <c r="W11" s="6"/>
      <c r="X11" s="6"/>
      <c r="Y11" s="6"/>
      <c r="Z11" s="6"/>
    </row>
    <row r="12" spans="3:26">
      <c r="H12" s="3"/>
      <c r="I12" s="31"/>
      <c r="J12" s="6"/>
      <c r="K12" s="6"/>
      <c r="L12" s="32"/>
      <c r="M12" s="13"/>
      <c r="N12" s="7"/>
      <c r="O12" s="28"/>
      <c r="S12" s="6"/>
      <c r="T12" s="6"/>
      <c r="U12" s="6"/>
      <c r="V12" s="6"/>
      <c r="W12" s="6"/>
      <c r="X12" s="6"/>
      <c r="Y12" s="6"/>
      <c r="Z12" s="6"/>
    </row>
    <row r="13" spans="3:26">
      <c r="H13" s="3"/>
      <c r="I13" s="31"/>
      <c r="J13" s="6"/>
      <c r="K13" s="6"/>
      <c r="L13" s="32" t="s">
        <v>19</v>
      </c>
      <c r="M13" s="34">
        <v>30000</v>
      </c>
      <c r="N13" s="7"/>
      <c r="O13" s="28"/>
      <c r="S13" s="6"/>
      <c r="T13" s="6"/>
      <c r="U13" s="6"/>
      <c r="V13" s="6"/>
      <c r="W13" s="6"/>
      <c r="X13" s="6"/>
      <c r="Y13" s="6"/>
      <c r="Z13" s="6"/>
    </row>
    <row r="14" spans="3:26">
      <c r="H14" s="3"/>
      <c r="I14" s="31"/>
      <c r="J14" s="6"/>
      <c r="K14" s="6"/>
      <c r="L14" s="32" t="s">
        <v>24</v>
      </c>
      <c r="M14" s="33">
        <f>M13/1000</f>
        <v>30</v>
      </c>
      <c r="N14" s="7"/>
      <c r="O14" s="28"/>
      <c r="S14" s="6"/>
      <c r="T14" s="6"/>
      <c r="U14" s="6"/>
      <c r="V14" s="6"/>
      <c r="W14" s="6"/>
      <c r="X14" s="6"/>
      <c r="Y14" s="6"/>
      <c r="Z14" s="6"/>
    </row>
    <row r="15" spans="3:26">
      <c r="H15" s="3"/>
      <c r="I15" s="31"/>
      <c r="J15" s="6"/>
      <c r="K15" s="6"/>
      <c r="L15" s="6" t="s">
        <v>25</v>
      </c>
      <c r="M15" s="34">
        <v>25200</v>
      </c>
      <c r="N15" s="7"/>
      <c r="O15" s="28"/>
      <c r="S15" s="6"/>
      <c r="T15" s="6"/>
      <c r="U15" s="6"/>
      <c r="V15" s="6"/>
      <c r="W15" s="6"/>
      <c r="X15" s="6"/>
      <c r="Y15" s="13"/>
    </row>
    <row r="16" spans="3:26">
      <c r="H16" s="3"/>
      <c r="I16" s="31"/>
      <c r="J16" s="6"/>
      <c r="K16" s="6"/>
      <c r="L16" s="6" t="s">
        <v>26</v>
      </c>
      <c r="M16" s="33">
        <f>M15/1000</f>
        <v>25.2</v>
      </c>
      <c r="N16" s="7"/>
      <c r="O16" s="28"/>
      <c r="S16" s="6"/>
      <c r="T16" s="6"/>
      <c r="U16" s="6"/>
      <c r="V16" s="6"/>
      <c r="W16" s="6"/>
      <c r="X16" s="6"/>
      <c r="Y16" s="13"/>
    </row>
    <row r="17" spans="2:26">
      <c r="H17" s="3"/>
      <c r="I17" s="31"/>
      <c r="J17" s="6"/>
      <c r="K17" s="31"/>
      <c r="L17" s="32"/>
      <c r="M17" s="41"/>
      <c r="N17" s="7"/>
      <c r="O17" s="28"/>
      <c r="S17" s="6"/>
      <c r="T17" s="6"/>
      <c r="U17" s="6"/>
      <c r="V17" s="6"/>
      <c r="W17" s="6"/>
      <c r="X17" s="6"/>
      <c r="Y17" s="6"/>
      <c r="Z17" s="6"/>
    </row>
    <row r="18" spans="2:26">
      <c r="H18" s="3"/>
      <c r="I18" s="31"/>
      <c r="J18" s="6"/>
      <c r="K18" s="6"/>
      <c r="L18" s="103" t="s">
        <v>23</v>
      </c>
      <c r="M18" s="49">
        <v>1</v>
      </c>
      <c r="N18" s="7"/>
      <c r="O18" s="28"/>
      <c r="S18" s="6"/>
      <c r="T18" s="6"/>
      <c r="U18" s="6"/>
      <c r="V18" s="6"/>
      <c r="W18" s="6"/>
      <c r="X18" s="6"/>
      <c r="Y18" s="6"/>
      <c r="Z18" s="6"/>
    </row>
    <row r="19" spans="2:26">
      <c r="H19" s="3"/>
      <c r="I19" s="31"/>
      <c r="J19" s="6"/>
      <c r="K19" s="6"/>
      <c r="L19" s="32" t="s">
        <v>7</v>
      </c>
      <c r="M19" s="50">
        <f>(M14*1300/365)*M18</f>
        <v>106.84931506849315</v>
      </c>
      <c r="N19" s="8"/>
      <c r="O19" s="28"/>
      <c r="S19" s="6"/>
      <c r="T19" s="6"/>
      <c r="U19" s="6"/>
      <c r="V19" s="6"/>
      <c r="W19" s="6"/>
      <c r="X19" s="6"/>
      <c r="Y19" s="6"/>
      <c r="Z19" s="6"/>
    </row>
    <row r="20" spans="2:26">
      <c r="H20" s="3"/>
      <c r="I20" s="11"/>
      <c r="J20" s="9"/>
      <c r="K20" s="9"/>
      <c r="L20" s="10" t="s">
        <v>4</v>
      </c>
      <c r="M20" s="51">
        <v>30</v>
      </c>
      <c r="N20" s="7"/>
      <c r="O20" s="28"/>
      <c r="S20" s="6"/>
      <c r="T20" s="6"/>
      <c r="U20" s="6"/>
      <c r="V20" s="6"/>
      <c r="W20" s="6"/>
      <c r="X20" s="6"/>
      <c r="Y20" s="6"/>
      <c r="Z20" s="6"/>
    </row>
    <row r="21" spans="2:26">
      <c r="H21" s="3"/>
      <c r="I21" s="120" t="s">
        <v>5</v>
      </c>
      <c r="J21" s="120"/>
      <c r="K21" s="120"/>
      <c r="L21" s="120"/>
      <c r="M21" s="52">
        <f>M20*M19*M18</f>
        <v>3205.4794520547948</v>
      </c>
      <c r="N21" s="7"/>
      <c r="S21" s="6"/>
      <c r="T21" s="6"/>
      <c r="U21" s="6"/>
      <c r="V21" s="6"/>
      <c r="W21" s="6"/>
      <c r="X21" s="6"/>
      <c r="Y21" s="6"/>
      <c r="Z21" s="6"/>
    </row>
    <row r="22" spans="2:26">
      <c r="H22" s="3"/>
      <c r="I22" s="42" t="s">
        <v>16</v>
      </c>
      <c r="J22" s="43"/>
      <c r="K22" s="43"/>
      <c r="L22" s="44"/>
      <c r="M22" s="53">
        <f>IF(M21&lt;I32,M21,I32)</f>
        <v>3205.4794520547948</v>
      </c>
      <c r="N22" s="7"/>
      <c r="S22" s="6"/>
      <c r="T22" s="6"/>
      <c r="U22" s="6"/>
      <c r="V22" s="6"/>
      <c r="W22" s="6"/>
      <c r="X22" s="6"/>
      <c r="Y22" s="6"/>
      <c r="Z22" s="6"/>
    </row>
    <row r="23" spans="2:26" ht="15.75" thickBot="1">
      <c r="H23" s="45"/>
      <c r="I23" s="2"/>
      <c r="J23" s="48" t="s">
        <v>30</v>
      </c>
      <c r="K23" s="46"/>
      <c r="L23" s="46"/>
      <c r="M23" s="54">
        <v>1</v>
      </c>
      <c r="N23" s="47"/>
      <c r="O23" s="28"/>
      <c r="S23" s="6"/>
      <c r="T23" s="6"/>
      <c r="U23" s="6"/>
      <c r="V23" s="6"/>
      <c r="W23" s="6"/>
      <c r="X23" s="6"/>
      <c r="Y23" s="13"/>
    </row>
    <row r="24" spans="2:26">
      <c r="J24" s="6"/>
      <c r="K24" s="6"/>
      <c r="L24" s="6"/>
      <c r="M24" s="6"/>
      <c r="N24" s="6"/>
      <c r="O24" s="28"/>
      <c r="S24" s="6"/>
      <c r="T24" s="6"/>
      <c r="U24" s="6"/>
      <c r="V24" s="6"/>
      <c r="W24" s="6"/>
      <c r="X24" s="6"/>
      <c r="Y24" s="13"/>
    </row>
    <row r="25" spans="2:26">
      <c r="H25" s="35" t="s">
        <v>28</v>
      </c>
      <c r="J25" s="6"/>
      <c r="K25" s="6"/>
      <c r="L25" s="6"/>
      <c r="M25" s="6"/>
      <c r="N25" s="6"/>
      <c r="O25" s="28"/>
      <c r="S25" s="6"/>
      <c r="T25" s="6"/>
      <c r="U25" s="6"/>
      <c r="V25" s="6"/>
      <c r="W25" s="6"/>
      <c r="X25" s="6"/>
      <c r="Y25" s="13"/>
    </row>
    <row r="26" spans="2:26">
      <c r="J26" s="6"/>
      <c r="K26" s="6"/>
      <c r="L26" s="6"/>
      <c r="M26" s="6"/>
      <c r="N26" s="6"/>
      <c r="O26" s="28"/>
      <c r="S26" s="6"/>
      <c r="T26" s="6"/>
      <c r="U26" s="6"/>
      <c r="V26" s="6"/>
      <c r="W26" s="6"/>
      <c r="X26" s="6"/>
      <c r="Y26" s="13"/>
    </row>
    <row r="27" spans="2:26">
      <c r="G27" s="89"/>
      <c r="J27" s="6"/>
      <c r="K27" s="6"/>
      <c r="L27" s="6"/>
      <c r="M27" s="6"/>
      <c r="N27" s="6"/>
      <c r="O27" s="28"/>
      <c r="S27" s="6"/>
      <c r="T27" s="6"/>
      <c r="U27" s="6"/>
      <c r="V27" s="6"/>
      <c r="W27" s="6"/>
      <c r="X27" s="6"/>
      <c r="Y27" s="13"/>
    </row>
    <row r="28" spans="2:26">
      <c r="I28" s="6"/>
      <c r="J28" s="6"/>
      <c r="K28" s="6"/>
      <c r="L28" s="6"/>
      <c r="M28" s="6"/>
      <c r="N28" s="6"/>
      <c r="O28" s="6"/>
      <c r="S28" s="6"/>
      <c r="T28" s="13"/>
    </row>
    <row r="29" spans="2:26">
      <c r="C29" s="13"/>
      <c r="D29" s="13"/>
      <c r="E29" s="13"/>
      <c r="F29" s="13"/>
      <c r="G29" s="13"/>
      <c r="H29" s="13"/>
      <c r="I29" s="13"/>
      <c r="M29" s="13"/>
      <c r="N29" s="13"/>
      <c r="O29" s="13"/>
      <c r="P29" s="13"/>
      <c r="Q29" s="13"/>
      <c r="R29" s="13"/>
      <c r="S29" s="13"/>
    </row>
    <row r="30" spans="2:26" ht="15.75" thickBot="1">
      <c r="C30" s="13"/>
      <c r="D30" s="13"/>
      <c r="E30" s="13"/>
      <c r="F30" s="13"/>
      <c r="G30" s="13"/>
      <c r="H30" s="13"/>
      <c r="I30" s="13"/>
      <c r="M30" s="13"/>
      <c r="N30" s="13"/>
      <c r="O30" s="13"/>
      <c r="P30" s="13"/>
      <c r="Q30" s="13"/>
      <c r="R30" s="13"/>
      <c r="S30" s="13"/>
      <c r="T30" s="17"/>
      <c r="U30" s="5"/>
    </row>
    <row r="31" spans="2:26" ht="15.75" thickBot="1">
      <c r="B31" s="112" t="s">
        <v>41</v>
      </c>
      <c r="C31" s="113"/>
      <c r="D31" s="113"/>
      <c r="E31" s="113"/>
      <c r="F31" s="113"/>
      <c r="G31" s="113"/>
      <c r="H31" s="113"/>
      <c r="I31" s="114"/>
      <c r="L31" s="109" t="s">
        <v>43</v>
      </c>
      <c r="M31" s="110"/>
      <c r="N31" s="110"/>
      <c r="O31" s="110"/>
      <c r="P31" s="110"/>
      <c r="Q31" s="110"/>
      <c r="R31" s="110"/>
      <c r="S31" s="111"/>
      <c r="T31" s="17"/>
      <c r="U31" s="4"/>
    </row>
    <row r="32" spans="2:26">
      <c r="B32" s="3" t="s">
        <v>9</v>
      </c>
      <c r="I32" s="27">
        <f>M11</f>
        <v>4205.5</v>
      </c>
      <c r="L32" s="56" t="s">
        <v>10</v>
      </c>
      <c r="M32" s="57"/>
      <c r="N32" s="57"/>
      <c r="O32" s="57"/>
      <c r="P32" s="57"/>
      <c r="Q32" s="57"/>
      <c r="R32" s="57"/>
      <c r="S32" s="58">
        <f>M11</f>
        <v>4205.5</v>
      </c>
      <c r="U32" s="4"/>
    </row>
    <row r="33" spans="2:21">
      <c r="B33" s="3" t="s">
        <v>2</v>
      </c>
      <c r="C33" s="13"/>
      <c r="D33" s="13"/>
      <c r="E33" s="13"/>
      <c r="F33" s="13"/>
      <c r="G33" s="13"/>
      <c r="H33" s="15">
        <v>17.5</v>
      </c>
      <c r="I33" s="16">
        <f>H33</f>
        <v>17.5</v>
      </c>
      <c r="L33" s="56" t="s">
        <v>20</v>
      </c>
      <c r="M33" s="57"/>
      <c r="N33" s="57"/>
      <c r="O33" s="57"/>
      <c r="P33" s="59">
        <f>M21</f>
        <v>3205.4794520547948</v>
      </c>
      <c r="Q33" s="57" t="s">
        <v>33</v>
      </c>
      <c r="R33" s="60">
        <f>M23</f>
        <v>1</v>
      </c>
      <c r="S33" s="91">
        <f>M21*M23</f>
        <v>3205.4794520547948</v>
      </c>
      <c r="T33" s="17"/>
      <c r="U33" s="4"/>
    </row>
    <row r="34" spans="2:21">
      <c r="B34" s="3" t="s">
        <v>3</v>
      </c>
      <c r="H34" s="18">
        <v>3.3071000000000003E-2</v>
      </c>
      <c r="I34" s="16">
        <f>I32*H34</f>
        <v>139.08009050000001</v>
      </c>
      <c r="L34" s="56" t="s">
        <v>22</v>
      </c>
      <c r="M34" s="57"/>
      <c r="N34" s="57"/>
      <c r="O34" s="57"/>
      <c r="P34" s="57"/>
      <c r="Q34" s="57"/>
      <c r="R34" s="57"/>
      <c r="S34" s="58">
        <f>IF(S32-S33&lt;0,0,S32-S33)</f>
        <v>1000.0205479452052</v>
      </c>
      <c r="T34" s="17"/>
      <c r="U34" s="4"/>
    </row>
    <row r="35" spans="2:21">
      <c r="B35" s="3" t="s">
        <v>8</v>
      </c>
      <c r="H35" s="18">
        <v>9.1518000000000002E-2</v>
      </c>
      <c r="I35" s="16">
        <f>I32*H35</f>
        <v>384.87894900000003</v>
      </c>
      <c r="L35" s="56" t="s">
        <v>21</v>
      </c>
      <c r="M35" s="57"/>
      <c r="N35" s="57"/>
      <c r="O35" s="57"/>
      <c r="P35" s="95">
        <f>S33</f>
        <v>3205.4794520547948</v>
      </c>
      <c r="Q35" s="61" t="s">
        <v>12</v>
      </c>
      <c r="R35" s="96">
        <f>IF(S32-S33&lt;0,S32,S33)</f>
        <v>3205.4794520547948</v>
      </c>
      <c r="S35" s="62">
        <f>IF(P35-R35&lt;0,0,P35-R35)</f>
        <v>0</v>
      </c>
    </row>
    <row r="36" spans="2:21">
      <c r="B36" s="3" t="s">
        <v>1</v>
      </c>
      <c r="I36" s="16">
        <f>SUM(I33:I35)</f>
        <v>541.45903950000002</v>
      </c>
      <c r="L36" s="63" t="s">
        <v>38</v>
      </c>
      <c r="M36" s="64"/>
      <c r="N36" s="64"/>
      <c r="O36" s="64"/>
      <c r="P36" s="64"/>
      <c r="Q36" s="64"/>
      <c r="R36" s="64"/>
      <c r="S36" s="65">
        <f>S34-S35</f>
        <v>1000.0205479452052</v>
      </c>
    </row>
    <row r="37" spans="2:21">
      <c r="B37" s="3" t="s">
        <v>0</v>
      </c>
      <c r="H37" s="19">
        <v>7.0000000000000007E-2</v>
      </c>
      <c r="I37" s="16">
        <f>I36*H37</f>
        <v>37.902132765000005</v>
      </c>
      <c r="L37" s="56"/>
      <c r="M37" s="64"/>
      <c r="N37" s="64"/>
      <c r="O37" s="64"/>
      <c r="P37" s="64"/>
      <c r="Q37" s="64"/>
      <c r="R37" s="64"/>
      <c r="S37" s="65"/>
    </row>
    <row r="38" spans="2:21" ht="15.75" thickBot="1">
      <c r="B38" s="20" t="s">
        <v>14</v>
      </c>
      <c r="C38" s="2"/>
      <c r="D38" s="2"/>
      <c r="E38" s="2"/>
      <c r="F38" s="2"/>
      <c r="G38" s="2"/>
      <c r="H38" s="2"/>
      <c r="I38" s="24">
        <f>SUM(I36:I37)</f>
        <v>579.36117226500005</v>
      </c>
      <c r="L38" s="66" t="s">
        <v>18</v>
      </c>
      <c r="M38" s="67"/>
      <c r="N38" s="67"/>
      <c r="O38" s="67"/>
      <c r="P38" s="67"/>
      <c r="Q38" s="67"/>
      <c r="R38" s="67"/>
      <c r="S38" s="68">
        <f>IF(S36&gt;0,0,-S36)</f>
        <v>0</v>
      </c>
    </row>
    <row r="39" spans="2:21" ht="15.75" thickBot="1">
      <c r="B39" s="3"/>
      <c r="I39" s="16"/>
      <c r="L39" s="56"/>
      <c r="M39" s="57"/>
      <c r="N39" s="57"/>
      <c r="O39" s="57"/>
      <c r="P39" s="57"/>
      <c r="Q39" s="57"/>
      <c r="R39" s="57"/>
      <c r="S39" s="69"/>
    </row>
    <row r="40" spans="2:21" ht="15.75" thickBot="1">
      <c r="B40" s="106" t="s">
        <v>13</v>
      </c>
      <c r="C40" s="107"/>
      <c r="D40" s="107"/>
      <c r="E40" s="107"/>
      <c r="F40" s="107"/>
      <c r="G40" s="107"/>
      <c r="H40" s="107"/>
      <c r="I40" s="108"/>
      <c r="L40" s="56" t="s">
        <v>2</v>
      </c>
      <c r="M40" s="57"/>
      <c r="N40" s="57"/>
      <c r="O40" s="57"/>
      <c r="P40" s="57"/>
      <c r="Q40" s="57"/>
      <c r="R40" s="15">
        <v>17.5</v>
      </c>
      <c r="S40" s="70">
        <f>R40</f>
        <v>17.5</v>
      </c>
    </row>
    <row r="41" spans="2:21">
      <c r="B41" s="3"/>
      <c r="I41" s="14"/>
      <c r="L41" s="56" t="s">
        <v>3</v>
      </c>
      <c r="M41" s="57"/>
      <c r="N41" s="57"/>
      <c r="O41" s="57"/>
      <c r="P41" s="71">
        <f>IF(S36&lt;0,0,S36)</f>
        <v>1000.0205479452052</v>
      </c>
      <c r="Q41" s="72"/>
      <c r="R41" s="18">
        <v>3.3071000000000003E-2</v>
      </c>
      <c r="S41" s="70">
        <f>P41*R41</f>
        <v>33.071679541095882</v>
      </c>
    </row>
    <row r="42" spans="2:21">
      <c r="B42" s="21" t="s">
        <v>6</v>
      </c>
      <c r="I42" s="26">
        <f>M21</f>
        <v>3205.4794520547948</v>
      </c>
      <c r="L42" s="56" t="s">
        <v>8</v>
      </c>
      <c r="M42" s="57"/>
      <c r="N42" s="57"/>
      <c r="O42" s="57"/>
      <c r="P42" s="71">
        <f>IF(S36&lt;0,0,S36)</f>
        <v>1000.0205479452052</v>
      </c>
      <c r="Q42" s="72"/>
      <c r="R42" s="18">
        <v>9.1518000000000002E-2</v>
      </c>
      <c r="S42" s="70">
        <f>P42*R42</f>
        <v>91.51988050684929</v>
      </c>
    </row>
    <row r="43" spans="2:21" ht="15.75" thickBot="1">
      <c r="B43" s="20" t="s">
        <v>37</v>
      </c>
      <c r="C43" s="2"/>
      <c r="D43" s="2"/>
      <c r="E43" s="2"/>
      <c r="F43" s="2"/>
      <c r="G43" s="2"/>
      <c r="H43" s="25">
        <v>6.0937999999999999E-2</v>
      </c>
      <c r="I43" s="82">
        <f>I42*H43</f>
        <v>195.3355068493151</v>
      </c>
      <c r="L43" s="56" t="s">
        <v>11</v>
      </c>
      <c r="M43" s="57"/>
      <c r="N43" s="57"/>
      <c r="O43" s="57"/>
      <c r="P43" s="73">
        <f>M16</f>
        <v>25.2</v>
      </c>
      <c r="Q43" s="74"/>
      <c r="R43" s="15">
        <v>6.39</v>
      </c>
      <c r="S43" s="70">
        <f>P43*R43</f>
        <v>161.02799999999999</v>
      </c>
    </row>
    <row r="44" spans="2:21" ht="15.75" thickBot="1">
      <c r="B44" s="79" t="s">
        <v>39</v>
      </c>
      <c r="C44" s="80"/>
      <c r="D44" s="80"/>
      <c r="E44" s="80"/>
      <c r="F44" s="2"/>
      <c r="G44" s="2"/>
      <c r="H44" s="2"/>
      <c r="I44" s="23">
        <f>H43</f>
        <v>6.0937999999999999E-2</v>
      </c>
      <c r="L44" s="56" t="s">
        <v>1</v>
      </c>
      <c r="M44" s="57"/>
      <c r="N44" s="57"/>
      <c r="O44" s="57"/>
      <c r="P44" s="57"/>
      <c r="Q44" s="57"/>
      <c r="R44" s="57"/>
      <c r="S44" s="70">
        <f>SUM(S40:S43)</f>
        <v>303.11956004794513</v>
      </c>
    </row>
    <row r="45" spans="2:21" ht="14.65" customHeight="1" thickBot="1">
      <c r="B45" s="86"/>
      <c r="C45" s="87"/>
      <c r="D45" s="87"/>
      <c r="E45" s="87"/>
      <c r="F45" s="87"/>
      <c r="G45" s="87"/>
      <c r="H45" s="87"/>
      <c r="I45" s="88"/>
      <c r="J45" s="22"/>
      <c r="L45" s="56" t="s">
        <v>0</v>
      </c>
      <c r="M45" s="57"/>
      <c r="N45" s="57"/>
      <c r="O45" s="57"/>
      <c r="P45" s="57"/>
      <c r="Q45" s="57"/>
      <c r="R45" s="75">
        <v>7.0000000000000007E-2</v>
      </c>
      <c r="S45" s="70">
        <f>0.07*S44</f>
        <v>21.218369203356161</v>
      </c>
    </row>
    <row r="46" spans="2:21" ht="14.25" customHeight="1" thickBot="1">
      <c r="B46" s="121" t="s">
        <v>42</v>
      </c>
      <c r="C46" s="122"/>
      <c r="D46" s="122"/>
      <c r="E46" s="122"/>
      <c r="F46" s="97">
        <f>I38</f>
        <v>579.36117226500005</v>
      </c>
      <c r="G46" s="98" t="s">
        <v>12</v>
      </c>
      <c r="H46" s="99">
        <f>I43</f>
        <v>195.3355068493151</v>
      </c>
      <c r="I46" s="102">
        <f>I38-I43</f>
        <v>384.02566541568495</v>
      </c>
      <c r="L46" s="76" t="s">
        <v>14</v>
      </c>
      <c r="M46" s="77"/>
      <c r="N46" s="77"/>
      <c r="O46" s="77"/>
      <c r="P46" s="77"/>
      <c r="Q46" s="77"/>
      <c r="R46" s="77"/>
      <c r="S46" s="78">
        <f>SUM(S44:S45)</f>
        <v>324.33792925130126</v>
      </c>
    </row>
    <row r="47" spans="2:21" ht="15.75" thickBot="1">
      <c r="L47" s="100"/>
      <c r="M47" s="100"/>
      <c r="N47" s="100"/>
      <c r="O47" s="100"/>
      <c r="P47" s="100"/>
      <c r="Q47" s="100"/>
      <c r="R47" s="100"/>
      <c r="S47" s="101"/>
    </row>
    <row r="48" spans="2:21" ht="15.75" thickBot="1">
      <c r="B48" t="s">
        <v>15</v>
      </c>
      <c r="L48" s="83"/>
      <c r="M48" s="84"/>
      <c r="N48" s="84"/>
      <c r="O48" s="84"/>
      <c r="P48" s="84"/>
      <c r="Q48" s="84"/>
      <c r="R48" s="84"/>
      <c r="S48" s="85"/>
    </row>
    <row r="49" spans="2:19">
      <c r="B49" t="s">
        <v>35</v>
      </c>
      <c r="L49" s="104" t="s">
        <v>17</v>
      </c>
      <c r="M49" s="105"/>
      <c r="N49" s="105"/>
      <c r="O49" s="105"/>
      <c r="P49" s="92">
        <f>I38</f>
        <v>579.36117226500005</v>
      </c>
      <c r="Q49" s="93" t="s">
        <v>12</v>
      </c>
      <c r="R49" s="94">
        <f>S46</f>
        <v>324.33792925130126</v>
      </c>
      <c r="S49" s="90">
        <f>I38-S46</f>
        <v>255.02324301369879</v>
      </c>
    </row>
    <row r="50" spans="2:19" ht="15.75" thickBot="1">
      <c r="B50" t="s">
        <v>36</v>
      </c>
      <c r="L50" s="79" t="s">
        <v>40</v>
      </c>
      <c r="M50" s="80"/>
      <c r="N50" s="80"/>
      <c r="O50" s="80"/>
      <c r="P50" s="80"/>
      <c r="Q50" s="80"/>
      <c r="R50" s="80"/>
      <c r="S50" s="81">
        <f>S49/M21</f>
        <v>7.9558533076923121E-2</v>
      </c>
    </row>
    <row r="51" spans="2:19">
      <c r="L51" s="12"/>
      <c r="S51" s="1"/>
    </row>
    <row r="52" spans="2:19">
      <c r="L52" t="s">
        <v>15</v>
      </c>
      <c r="S52" s="1"/>
    </row>
    <row r="53" spans="2:19">
      <c r="L53" t="s">
        <v>34</v>
      </c>
    </row>
  </sheetData>
  <sheetProtection sheet="1" objects="1" scenarios="1"/>
  <mergeCells count="9">
    <mergeCell ref="L49:O49"/>
    <mergeCell ref="B40:I40"/>
    <mergeCell ref="L31:S31"/>
    <mergeCell ref="B31:I31"/>
    <mergeCell ref="G4:N4"/>
    <mergeCell ref="G6:O6"/>
    <mergeCell ref="H10:N10"/>
    <mergeCell ref="I21:L21"/>
    <mergeCell ref="B46:E46"/>
  </mergeCells>
  <pageMargins left="0.25" right="0.25" top="0.5" bottom="0.75" header="0.3" footer="0.3"/>
  <pageSetup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Greene</dc:creator>
  <cp:lastModifiedBy>Greene, Mariana Cecilia</cp:lastModifiedBy>
  <cp:lastPrinted>2023-11-03T16:21:28Z</cp:lastPrinted>
  <dcterms:created xsi:type="dcterms:W3CDTF">2023-09-11T20:23:03Z</dcterms:created>
  <dcterms:modified xsi:type="dcterms:W3CDTF">2024-01-08T16:55:04Z</dcterms:modified>
</cp:coreProperties>
</file>